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6\"/>
    </mc:Choice>
  </mc:AlternateContent>
  <bookViews>
    <workbookView xWindow="408" yWindow="36" windowWidth="8400" windowHeight="4440"/>
  </bookViews>
  <sheets>
    <sheet name="Model" sheetId="1" r:id="rId1"/>
    <sheet name="Model_STS" sheetId="3" state="hidden" r:id="rId2"/>
    <sheet name="STS_1" sheetId="4" r:id="rId3"/>
    <sheet name="STS_2" sheetId="5" r:id="rId4"/>
  </sheets>
  <definedNames>
    <definedName name="Assigned_to_jobs">Model!$G$20:$G$24</definedName>
    <definedName name="Assigned_to_machines">Model!$B$25:$F$25</definedName>
    <definedName name="Assignments">Model!$B$20:$F$24</definedName>
    <definedName name="ChartData" localSheetId="2">STS_1!$K$5:$K$13</definedName>
    <definedName name="ChartData" localSheetId="3">STS_2!$K$5:$K$22</definedName>
    <definedName name="InputValues" localSheetId="2">STS_1!$A$5:$A$13</definedName>
    <definedName name="InputValues" localSheetId="3">STS_2!$A$5:$A$22</definedName>
    <definedName name="Maximum">Model!$I$20:$I$24</definedName>
    <definedName name="OutputAddresses" localSheetId="2">STS_1!$B$4:$G$4</definedName>
    <definedName name="OutputAddresses" localSheetId="3">STS_2!$B$4:$G$4</definedName>
    <definedName name="OutputValues" localSheetId="2">STS_1!$B$5:$G$13</definedName>
    <definedName name="OutputValues" localSheetId="3">STS_2!$B$5:$G$22</definedName>
    <definedName name="Required">Model!$B$27:$F$27</definedName>
    <definedName name="solver_adj" localSheetId="0" hidden="1">Model!$B$12:$B$16,Model!$B$20:$F$24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Model!$B$20:$F$24</definedName>
    <definedName name="solver_lhs2" localSheetId="0" hidden="1">Model!$B$25:$F$25</definedName>
    <definedName name="solver_lhs3" localSheetId="0" hidden="1">Model!$B$12:$B$16</definedName>
    <definedName name="solver_lhs4" localSheetId="0" hidden="1">Model!$G$20:$G$24</definedName>
    <definedName name="solver_lhs5" localSheetId="0" hidden="1">Model!$B$20:$F$24</definedName>
    <definedName name="solver_lhs6" localSheetId="0" hidden="1">Model!$B$12:$B$16</definedName>
    <definedName name="solver_lhs7" localSheetId="0" hidden="1">Model!$B$12:$B$16</definedName>
    <definedName name="solver_lhs8" localSheetId="0" hidden="1">Model!$B$12:$B$16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4</definedName>
    <definedName name="solver_nwt" localSheetId="0" hidden="1">1</definedName>
    <definedName name="solver_ofx" localSheetId="0" hidden="1">2</definedName>
    <definedName name="solver_opt" localSheetId="0" hidden="1">Model!$B$31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5</definedName>
    <definedName name="solver_rel2" localSheetId="0" hidden="1">2</definedName>
    <definedName name="solver_rel3" localSheetId="0" hidden="1">5</definedName>
    <definedName name="solver_rel4" localSheetId="0" hidden="1">1</definedName>
    <definedName name="solver_rel5" localSheetId="0" hidden="1">4</definedName>
    <definedName name="solver_rel6" localSheetId="0" hidden="1">3</definedName>
    <definedName name="solver_rel7" localSheetId="0" hidden="1">1</definedName>
    <definedName name="solver_rel8" localSheetId="0" hidden="1">4</definedName>
    <definedName name="solver_reo" localSheetId="0" hidden="1">2</definedName>
    <definedName name="solver_rep" localSheetId="0" hidden="1">2</definedName>
    <definedName name="solver_rhs1" localSheetId="0" hidden="1">binary</definedName>
    <definedName name="solver_rhs2" localSheetId="0" hidden="1">Required</definedName>
    <definedName name="solver_rhs3" localSheetId="0" hidden="1">binary</definedName>
    <definedName name="solver_rhs4" localSheetId="0" hidden="1">Model!$I$20:$I$24</definedName>
    <definedName name="solver_rhs5" localSheetId="0" hidden="1">1</definedName>
    <definedName name="solver_rhs6" localSheetId="0" hidden="1">0</definedName>
    <definedName name="solver_rhs7" localSheetId="0" hidden="1">1</definedName>
    <definedName name="solver_rhs8" localSheetId="0" hidden="1">1</definedName>
    <definedName name="solver_rlx" localSheetId="0" hidden="1">2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2</definedName>
    <definedName name="Total_time">Model!$B$31</definedName>
    <definedName name="Used">Model!$B$12:$B$16</definedName>
  </definedNames>
  <calcPr calcId="152511"/>
</workbook>
</file>

<file path=xl/calcChain.xml><?xml version="1.0" encoding="utf-8"?>
<calcChain xmlns="http://schemas.openxmlformats.org/spreadsheetml/2006/main">
  <c r="K1" i="5" l="1"/>
  <c r="J4" i="5"/>
  <c r="K22" i="5" s="1"/>
  <c r="K1" i="4"/>
  <c r="J4" i="4"/>
  <c r="K13" i="4" s="1"/>
  <c r="B29" i="1"/>
  <c r="B30" i="1"/>
  <c r="I20" i="1"/>
  <c r="I21" i="1"/>
  <c r="I22" i="1"/>
  <c r="I23" i="1"/>
  <c r="I24" i="1"/>
  <c r="G20" i="1"/>
  <c r="G21" i="1"/>
  <c r="G22" i="1"/>
  <c r="G23" i="1"/>
  <c r="G24" i="1"/>
  <c r="B25" i="1"/>
  <c r="C25" i="1"/>
  <c r="D25" i="1"/>
  <c r="E25" i="1"/>
  <c r="F25" i="1"/>
  <c r="K5" i="5" l="1"/>
  <c r="K7" i="5"/>
  <c r="K9" i="5"/>
  <c r="K11" i="5"/>
  <c r="K13" i="5"/>
  <c r="K15" i="5"/>
  <c r="K17" i="5"/>
  <c r="K19" i="5"/>
  <c r="K21" i="5"/>
  <c r="K6" i="5"/>
  <c r="K8" i="5"/>
  <c r="K10" i="5"/>
  <c r="K12" i="5"/>
  <c r="K14" i="5"/>
  <c r="K16" i="5"/>
  <c r="K18" i="5"/>
  <c r="K20" i="5"/>
  <c r="K6" i="4"/>
  <c r="K8" i="4"/>
  <c r="K10" i="4"/>
  <c r="K12" i="4"/>
  <c r="K5" i="4"/>
  <c r="K7" i="4"/>
  <c r="K9" i="4"/>
  <c r="K11" i="4"/>
  <c r="B31" i="1"/>
</calcChain>
</file>

<file path=xl/comments1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comments2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sharedStrings.xml><?xml version="1.0" encoding="utf-8"?>
<sst xmlns="http://schemas.openxmlformats.org/spreadsheetml/2006/main" count="85" uniqueCount="47">
  <si>
    <t xml:space="preserve">Times to do jobs (large times mean machine can't do job) and setup times </t>
  </si>
  <si>
    <t>Job 1</t>
  </si>
  <si>
    <t>Job 2</t>
  </si>
  <si>
    <t>Job 3</t>
  </si>
  <si>
    <t>Job 4</t>
  </si>
  <si>
    <t>Job 5</t>
  </si>
  <si>
    <t>Setup time</t>
  </si>
  <si>
    <t>Machine 1</t>
  </si>
  <si>
    <t>Machine 2</t>
  </si>
  <si>
    <t>Machine 3</t>
  </si>
  <si>
    <t>Machine 4</t>
  </si>
  <si>
    <t>Machine 5</t>
  </si>
  <si>
    <t>Assignments of jobs to machines (1 if assigned, 0 if not)</t>
  </si>
  <si>
    <t>&lt;=</t>
  </si>
  <si>
    <t>=</t>
  </si>
  <si>
    <t>Required</t>
  </si>
  <si>
    <t>Job time</t>
  </si>
  <si>
    <t>Total time</t>
  </si>
  <si>
    <t>Assignments</t>
  </si>
  <si>
    <t>$B$12:$B$16,$B$31</t>
  </si>
  <si>
    <t>Assigning jobs to machines</t>
  </si>
  <si>
    <t>Range names used:</t>
  </si>
  <si>
    <t>=Model!$B$20:$F$24</t>
  </si>
  <si>
    <t>=Model!$B$25:$F$25</t>
  </si>
  <si>
    <t>=Model!$G$20:$G$24</t>
  </si>
  <si>
    <t>=Model!$B$12:$B$16</t>
  </si>
  <si>
    <t>=Model!$B$27:$F$27</t>
  </si>
  <si>
    <t>=Model!$B$31</t>
  </si>
  <si>
    <t>=Model!$I$20:$I$24</t>
  </si>
  <si>
    <t>Assigned to jobs</t>
  </si>
  <si>
    <t>Maximum</t>
  </si>
  <si>
    <t>Assigned to machines</t>
  </si>
  <si>
    <t>Used</t>
  </si>
  <si>
    <t>Assigned_to_jobs</t>
  </si>
  <si>
    <t>Assigned_to_machines</t>
  </si>
  <si>
    <t>Total_time</t>
  </si>
  <si>
    <t>Oneway analysis for Solver model in Model worksheet</t>
  </si>
  <si>
    <t>Setup machine 4 (cell $H$8) values along side, output cell(s) along top</t>
  </si>
  <si>
    <t>Used_1</t>
  </si>
  <si>
    <t>Used_2</t>
  </si>
  <si>
    <t>Used_3</t>
  </si>
  <si>
    <t>Used_4</t>
  </si>
  <si>
    <t>Used_5</t>
  </si>
  <si>
    <t>Data for chart</t>
  </si>
  <si>
    <t>$D$5</t>
  </si>
  <si>
    <t>Time machine 1 job 3</t>
  </si>
  <si>
    <t>Time machine 1 job 3 (cell $D$5) values along side, output cell(s) along top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</si>
</sst>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7" x14ac:knownFonts="1">
    <font>
      <sz val="11"/>
      <name val="Calibri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sz val="10"/>
      <color rgb="FFFFFFFF"/>
      <name val="Arial"/>
      <family val="2"/>
    </font>
    <font>
      <sz val="11"/>
      <color rgb="FFFFFFFF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4" fontId="2" fillId="0" borderId="0" xfId="0" applyNumberFormat="1" applyFont="1"/>
    <xf numFmtId="0" fontId="3" fillId="0" borderId="0" xfId="0" applyFont="1"/>
    <xf numFmtId="0" fontId="2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NumberFormat="1" applyFont="1" applyAlignment="1">
      <alignment horizontal="left"/>
    </xf>
    <xf numFmtId="0" fontId="3" fillId="2" borderId="0" xfId="0" applyFont="1" applyFill="1" applyBorder="1"/>
    <xf numFmtId="0" fontId="3" fillId="3" borderId="0" xfId="0" applyFont="1" applyFill="1" applyBorder="1"/>
    <xf numFmtId="1" fontId="3" fillId="3" borderId="0" xfId="0" applyNumberFormat="1" applyFont="1" applyFill="1" applyBorder="1"/>
    <xf numFmtId="1" fontId="3" fillId="0" borderId="0" xfId="0" applyNumberFormat="1" applyFont="1"/>
    <xf numFmtId="0" fontId="3" fillId="0" borderId="0" xfId="0" applyFont="1" applyAlignment="1">
      <alignment horizontal="center"/>
    </xf>
    <xf numFmtId="0" fontId="3" fillId="4" borderId="0" xfId="0" applyFont="1" applyFill="1" applyBorder="1"/>
    <xf numFmtId="49" fontId="0" fillId="0" borderId="0" xfId="0" applyNumberFormat="1"/>
    <xf numFmtId="0" fontId="4" fillId="0" borderId="0" xfId="0" applyFont="1"/>
    <xf numFmtId="0" fontId="0" fillId="0" borderId="0" xfId="0" applyNumberFormat="1"/>
    <xf numFmtId="0" fontId="0" fillId="0" borderId="0" xfId="0" applyAlignment="1">
      <alignment horizontal="right" textRotation="90"/>
    </xf>
    <xf numFmtId="0" fontId="0" fillId="5" borderId="0" xfId="0" applyFill="1" applyAlignment="1">
      <alignment horizontal="right" textRotation="90"/>
    </xf>
    <xf numFmtId="0" fontId="5" fillId="0" borderId="0" xfId="0" applyFont="1"/>
    <xf numFmtId="0" fontId="0" fillId="0" borderId="1" xfId="0" applyNumberFormat="1" applyBorder="1"/>
    <xf numFmtId="1" fontId="0" fillId="0" borderId="2" xfId="0" applyNumberFormat="1" applyBorder="1"/>
    <xf numFmtId="0" fontId="0" fillId="0" borderId="2" xfId="0" applyNumberFormat="1" applyBorder="1"/>
    <xf numFmtId="0" fontId="0" fillId="0" borderId="3" xfId="0" applyNumberFormat="1" applyBorder="1"/>
    <xf numFmtId="0" fontId="0" fillId="0" borderId="4" xfId="0" applyNumberFormat="1" applyBorder="1"/>
    <xf numFmtId="1" fontId="0" fillId="0" borderId="0" xfId="0" applyNumberFormat="1" applyBorder="1"/>
    <xf numFmtId="0" fontId="0" fillId="0" borderId="0" xfId="0" applyNumberFormat="1" applyBorder="1"/>
    <xf numFmtId="0" fontId="0" fillId="0" borderId="5" xfId="0" applyNumberFormat="1" applyBorder="1"/>
    <xf numFmtId="0" fontId="0" fillId="0" borderId="6" xfId="0" applyNumberFormat="1" applyBorder="1"/>
    <xf numFmtId="1" fontId="0" fillId="0" borderId="7" xfId="0" applyNumberFormat="1" applyBorder="1"/>
    <xf numFmtId="0" fontId="0" fillId="0" borderId="7" xfId="0" applyNumberFormat="1" applyBorder="1"/>
    <xf numFmtId="0" fontId="0" fillId="0" borderId="8" xfId="0" applyNumberFormat="1" applyBorder="1"/>
    <xf numFmtId="0" fontId="6" fillId="0" borderId="0" xfId="0" applyFont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Total_time to Setup machine 4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STS_1!$A$5:$A$13</c:f>
              <c:numCache>
                <c:formatCode>General</c:formatCode>
                <c:ptCount val="9"/>
                <c:pt idx="0">
                  <c:v>70</c:v>
                </c:pt>
                <c:pt idx="1">
                  <c:v>90</c:v>
                </c:pt>
                <c:pt idx="2">
                  <c:v>110</c:v>
                </c:pt>
                <c:pt idx="3">
                  <c:v>130</c:v>
                </c:pt>
                <c:pt idx="4">
                  <c:v>150</c:v>
                </c:pt>
                <c:pt idx="5">
                  <c:v>170</c:v>
                </c:pt>
                <c:pt idx="6">
                  <c:v>190</c:v>
                </c:pt>
                <c:pt idx="7">
                  <c:v>210</c:v>
                </c:pt>
                <c:pt idx="8">
                  <c:v>230</c:v>
                </c:pt>
              </c:numCache>
            </c:numRef>
          </c:cat>
          <c:val>
            <c:numRef>
              <c:f>STS_1!$K$5:$K$13</c:f>
              <c:numCache>
                <c:formatCode>General</c:formatCode>
                <c:ptCount val="9"/>
                <c:pt idx="0">
                  <c:v>355</c:v>
                </c:pt>
                <c:pt idx="1">
                  <c:v>375</c:v>
                </c:pt>
                <c:pt idx="2">
                  <c:v>395</c:v>
                </c:pt>
                <c:pt idx="3">
                  <c:v>415</c:v>
                </c:pt>
                <c:pt idx="4">
                  <c:v>435</c:v>
                </c:pt>
                <c:pt idx="5">
                  <c:v>455</c:v>
                </c:pt>
                <c:pt idx="6">
                  <c:v>475</c:v>
                </c:pt>
                <c:pt idx="7">
                  <c:v>495</c:v>
                </c:pt>
                <c:pt idx="8">
                  <c:v>515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967616"/>
        <c:axId val="369971536"/>
      </c:lineChart>
      <c:catAx>
        <c:axId val="36996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Setup machine 4 ($H$8)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9971536"/>
        <c:crosses val="autoZero"/>
        <c:auto val="1"/>
        <c:lblAlgn val="ctr"/>
        <c:lblOffset val="100"/>
        <c:noMultiLvlLbl val="0"/>
      </c:catAx>
      <c:valAx>
        <c:axId val="369971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99676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STS_2!$K$1</c:f>
          <c:strCache>
            <c:ptCount val="1"/>
            <c:pt idx="0">
              <c:v>Sensitivity of Total_time to Time machine 1 job 3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STS_2!$A$5:$A$22</c:f>
              <c:numCache>
                <c:formatCode>General</c:formatCode>
                <c:ptCount val="1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</c:numCache>
            </c:numRef>
          </c:cat>
          <c:val>
            <c:numRef>
              <c:f>STS_2!$K$5:$K$22</c:f>
              <c:numCache>
                <c:formatCode>General</c:formatCode>
                <c:ptCount val="18"/>
                <c:pt idx="0">
                  <c:v>308.99999999968691</c:v>
                </c:pt>
                <c:pt idx="1">
                  <c:v>314</c:v>
                </c:pt>
                <c:pt idx="2">
                  <c:v>319</c:v>
                </c:pt>
                <c:pt idx="3">
                  <c:v>324</c:v>
                </c:pt>
                <c:pt idx="4">
                  <c:v>329</c:v>
                </c:pt>
                <c:pt idx="5">
                  <c:v>334</c:v>
                </c:pt>
                <c:pt idx="6">
                  <c:v>339</c:v>
                </c:pt>
                <c:pt idx="7">
                  <c:v>344</c:v>
                </c:pt>
                <c:pt idx="8">
                  <c:v>344.99999999937319</c:v>
                </c:pt>
                <c:pt idx="9">
                  <c:v>345</c:v>
                </c:pt>
                <c:pt idx="10">
                  <c:v>345</c:v>
                </c:pt>
                <c:pt idx="11">
                  <c:v>345</c:v>
                </c:pt>
                <c:pt idx="12">
                  <c:v>345</c:v>
                </c:pt>
                <c:pt idx="13">
                  <c:v>345</c:v>
                </c:pt>
                <c:pt idx="14">
                  <c:v>345</c:v>
                </c:pt>
                <c:pt idx="15">
                  <c:v>345</c:v>
                </c:pt>
                <c:pt idx="16">
                  <c:v>345</c:v>
                </c:pt>
                <c:pt idx="17">
                  <c:v>345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269912"/>
        <c:axId val="299287864"/>
      </c:lineChart>
      <c:catAx>
        <c:axId val="303269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machine 1 job 3 ($D$5)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99287864"/>
        <c:crosses val="autoZero"/>
        <c:auto val="1"/>
        <c:lblAlgn val="ctr"/>
        <c:lblOffset val="100"/>
        <c:noMultiLvlLbl val="0"/>
      </c:catAx>
      <c:valAx>
        <c:axId val="299287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032699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16</xdr:row>
      <xdr:rowOff>47625</xdr:rowOff>
    </xdr:from>
    <xdr:to>
      <xdr:col>18</xdr:col>
      <xdr:colOff>0</xdr:colOff>
      <xdr:row>33</xdr:row>
      <xdr:rowOff>152400</xdr:rowOff>
    </xdr:to>
    <xdr:graphicFrame macro="">
      <xdr:nvGraphicFramePr>
        <xdr:cNvPr id="2" name="STS_1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7620</xdr:colOff>
      <xdr:row>3</xdr:row>
      <xdr:rowOff>1905</xdr:rowOff>
    </xdr:from>
    <xdr:to>
      <xdr:col>16</xdr:col>
      <xdr:colOff>7620</xdr:colOff>
      <xdr:row>4</xdr:row>
      <xdr:rowOff>156210</xdr:rowOff>
    </xdr:to>
    <xdr:sp macro="" textlink="">
      <xdr:nvSpPr>
        <xdr:cNvPr id="3" name="TextBox 2"/>
        <xdr:cNvSpPr txBox="1"/>
      </xdr:nvSpPr>
      <xdr:spPr>
        <a:xfrm>
          <a:off x="7322820" y="550545"/>
          <a:ext cx="2438400" cy="832485"/>
        </a:xfrm>
        <a:prstGeom prst="rect">
          <a:avLst/>
        </a:prstGeom>
        <a:solidFill>
          <a:schemeClr val="bg1">
            <a:lumMod val="100000"/>
          </a:schemeClr>
        </a:solidFill>
        <a:ln w="9525" cmpd="sng">
          <a:solidFill>
            <a:schemeClr val="lt1">
              <a:shade val="50000"/>
            </a:schemeClr>
          </a:solidFill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50800" dist="38100" dir="8100000" algn="tr">
                  <a:prstClr val="black">
                    <a:alpha val="40000"/>
                  </a:prstClr>
                </a:outerShdw>
              </a:effectLst>
            </a14:hiddenEffects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  <xdr:twoCellAnchor>
    <xdr:from>
      <xdr:col>2</xdr:col>
      <xdr:colOff>0</xdr:colOff>
      <xdr:row>15</xdr:row>
      <xdr:rowOff>0</xdr:rowOff>
    </xdr:from>
    <xdr:to>
      <xdr:col>6</xdr:col>
      <xdr:colOff>514350</xdr:colOff>
      <xdr:row>17</xdr:row>
      <xdr:rowOff>142875</xdr:rowOff>
    </xdr:to>
    <xdr:sp macro="" textlink="">
      <xdr:nvSpPr>
        <xdr:cNvPr id="4" name="TextBox 3"/>
        <xdr:cNvSpPr txBox="1"/>
      </xdr:nvSpPr>
      <xdr:spPr>
        <a:xfrm>
          <a:off x="1219200" y="3362325"/>
          <a:ext cx="2952750" cy="52387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machines used don't change (at least in this range), but total time increases steadily.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23</xdr:row>
      <xdr:rowOff>0</xdr:rowOff>
    </xdr:from>
    <xdr:to>
      <xdr:col>18</xdr:col>
      <xdr:colOff>0</xdr:colOff>
      <xdr:row>38</xdr:row>
      <xdr:rowOff>0</xdr:rowOff>
    </xdr:to>
    <xdr:graphicFrame macro="">
      <xdr:nvGraphicFramePr>
        <xdr:cNvPr id="2" name="STS_2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0</xdr:rowOff>
    </xdr:from>
    <xdr:to>
      <xdr:col>16</xdr:col>
      <xdr:colOff>0</xdr:colOff>
      <xdr:row>4</xdr:row>
      <xdr:rowOff>66675</xdr:rowOff>
    </xdr:to>
    <xdr:sp macro="" textlink="">
      <xdr:nvSpPr>
        <xdr:cNvPr id="3" name="TextBox 2"/>
        <xdr:cNvSpPr txBox="1"/>
      </xdr:nvSpPr>
      <xdr:spPr>
        <a:xfrm>
          <a:off x="7315200" y="571500"/>
          <a:ext cx="2438400" cy="762000"/>
        </a:xfrm>
        <a:prstGeom prst="rect">
          <a:avLst/>
        </a:prstGeom>
        <a:solidFill>
          <a:schemeClr val="bg1">
            <a:lumMod val="100000"/>
          </a:schemeClr>
        </a:solidFill>
        <a:ln w="9525" cmpd="sng">
          <a:solidFill>
            <a:schemeClr val="lt1">
              <a:shade val="50000"/>
            </a:schemeClr>
          </a:solidFill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50800" dist="38100" dir="8100000" algn="tr">
                  <a:prstClr val="black">
                    <a:alpha val="40000"/>
                  </a:prstClr>
                </a:outerShdw>
              </a:effectLst>
            </a14:hiddenEffects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  <xdr:twoCellAnchor>
    <xdr:from>
      <xdr:col>1</xdr:col>
      <xdr:colOff>53340</xdr:colOff>
      <xdr:row>23</xdr:row>
      <xdr:rowOff>38100</xdr:rowOff>
    </xdr:from>
    <xdr:to>
      <xdr:col>6</xdr:col>
      <xdr:colOff>586740</xdr:colOff>
      <xdr:row>31</xdr:row>
      <xdr:rowOff>83820</xdr:rowOff>
    </xdr:to>
    <xdr:sp macro="" textlink="">
      <xdr:nvSpPr>
        <xdr:cNvPr id="4" name="TextBox 3"/>
        <xdr:cNvSpPr txBox="1"/>
      </xdr:nvSpPr>
      <xdr:spPr>
        <a:xfrm>
          <a:off x="662940" y="4739640"/>
          <a:ext cx="3581400" cy="150876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Machine 1 wasn't assigned to job 3 in the original solution, so it only makes sense to decrease the time for machine 1 to do job 3.  If this time decreases below 45, machine 1 is eventually assigned to job 3, and the total time decreases.  Note that when machine 1 is eventually assigned to job 3, it is also assigned to job 1, whereas it wasn't used at all before.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P31"/>
  <sheetViews>
    <sheetView tabSelected="1" workbookViewId="0"/>
  </sheetViews>
  <sheetFormatPr defaultColWidth="9.109375" defaultRowHeight="14.4" x14ac:dyDescent="0.3"/>
  <cols>
    <col min="1" max="1" width="21.88671875" style="2" customWidth="1"/>
    <col min="2" max="6" width="9.109375" style="2"/>
    <col min="7" max="7" width="15.5546875" style="2" customWidth="1"/>
    <col min="8" max="8" width="10.6640625" style="2" customWidth="1"/>
    <col min="9" max="9" width="11" style="2" customWidth="1"/>
    <col min="10" max="10" width="9.109375" style="2"/>
    <col min="11" max="11" width="21.6640625" style="2" customWidth="1"/>
    <col min="12" max="16384" width="9.109375" style="2"/>
  </cols>
  <sheetData>
    <row r="1" spans="1:16" x14ac:dyDescent="0.3">
      <c r="A1" s="1" t="s">
        <v>20</v>
      </c>
      <c r="K1" s="3" t="s">
        <v>21</v>
      </c>
      <c r="O1" s="3"/>
    </row>
    <row r="2" spans="1:16" x14ac:dyDescent="0.3">
      <c r="K2" s="4" t="s">
        <v>33</v>
      </c>
      <c r="L2" s="4" t="s">
        <v>24</v>
      </c>
      <c r="O2" s="5"/>
      <c r="P2" s="6"/>
    </row>
    <row r="3" spans="1:16" x14ac:dyDescent="0.3">
      <c r="A3" s="2" t="s">
        <v>0</v>
      </c>
      <c r="K3" s="4" t="s">
        <v>34</v>
      </c>
      <c r="L3" s="4" t="s">
        <v>23</v>
      </c>
      <c r="O3" s="5"/>
      <c r="P3" s="6"/>
    </row>
    <row r="4" spans="1:16" s="7" customFormat="1" x14ac:dyDescent="0.3">
      <c r="B4" s="7" t="s">
        <v>1</v>
      </c>
      <c r="C4" s="7" t="s">
        <v>2</v>
      </c>
      <c r="D4" s="7" t="s">
        <v>3</v>
      </c>
      <c r="E4" s="7" t="s">
        <v>4</v>
      </c>
      <c r="F4" s="7" t="s">
        <v>5</v>
      </c>
      <c r="H4" s="7" t="s">
        <v>6</v>
      </c>
      <c r="K4" s="8" t="s">
        <v>18</v>
      </c>
      <c r="L4" s="8" t="s">
        <v>22</v>
      </c>
      <c r="O4" s="5"/>
      <c r="P4" s="6"/>
    </row>
    <row r="5" spans="1:16" x14ac:dyDescent="0.3">
      <c r="A5" s="2" t="s">
        <v>7</v>
      </c>
      <c r="B5" s="9">
        <v>42</v>
      </c>
      <c r="C5" s="9">
        <v>70</v>
      </c>
      <c r="D5" s="9">
        <v>93</v>
      </c>
      <c r="E5" s="9">
        <v>1000</v>
      </c>
      <c r="F5" s="9">
        <v>1000</v>
      </c>
      <c r="H5" s="9">
        <v>30</v>
      </c>
      <c r="K5" s="4" t="s">
        <v>30</v>
      </c>
      <c r="L5" s="4" t="s">
        <v>28</v>
      </c>
      <c r="O5" s="5"/>
      <c r="P5" s="6"/>
    </row>
    <row r="6" spans="1:16" x14ac:dyDescent="0.3">
      <c r="A6" s="2" t="s">
        <v>8</v>
      </c>
      <c r="B6" s="9">
        <v>1000</v>
      </c>
      <c r="C6" s="9">
        <v>85</v>
      </c>
      <c r="D6" s="9">
        <v>45</v>
      </c>
      <c r="E6" s="9">
        <v>1000</v>
      </c>
      <c r="F6" s="9">
        <v>1000</v>
      </c>
      <c r="H6" s="9">
        <v>40</v>
      </c>
      <c r="K6" s="4" t="s">
        <v>15</v>
      </c>
      <c r="L6" s="4" t="s">
        <v>26</v>
      </c>
      <c r="O6" s="5"/>
      <c r="P6" s="6"/>
    </row>
    <row r="7" spans="1:16" x14ac:dyDescent="0.3">
      <c r="A7" s="2" t="s">
        <v>9</v>
      </c>
      <c r="B7" s="9">
        <v>58</v>
      </c>
      <c r="C7" s="9">
        <v>1000</v>
      </c>
      <c r="D7" s="9">
        <v>1000</v>
      </c>
      <c r="E7" s="9">
        <v>37</v>
      </c>
      <c r="F7" s="9">
        <v>1000</v>
      </c>
      <c r="H7" s="9">
        <v>50</v>
      </c>
      <c r="K7" s="4" t="s">
        <v>35</v>
      </c>
      <c r="L7" s="4" t="s">
        <v>27</v>
      </c>
      <c r="O7" s="5"/>
      <c r="P7" s="6"/>
    </row>
    <row r="8" spans="1:16" x14ac:dyDescent="0.3">
      <c r="A8" s="2" t="s">
        <v>10</v>
      </c>
      <c r="B8" s="9">
        <v>58</v>
      </c>
      <c r="C8" s="9">
        <v>1000</v>
      </c>
      <c r="D8" s="9">
        <v>55</v>
      </c>
      <c r="E8" s="9">
        <v>1000</v>
      </c>
      <c r="F8" s="9">
        <v>38</v>
      </c>
      <c r="H8" s="9">
        <v>60</v>
      </c>
      <c r="K8" s="4" t="s">
        <v>32</v>
      </c>
      <c r="L8" s="4" t="s">
        <v>25</v>
      </c>
      <c r="O8" s="5"/>
      <c r="P8" s="6"/>
    </row>
    <row r="9" spans="1:16" x14ac:dyDescent="0.3">
      <c r="A9" s="2" t="s">
        <v>11</v>
      </c>
      <c r="B9" s="9">
        <v>1000</v>
      </c>
      <c r="C9" s="9">
        <v>60</v>
      </c>
      <c r="D9" s="9">
        <v>1000</v>
      </c>
      <c r="E9" s="9">
        <v>54</v>
      </c>
      <c r="F9" s="9">
        <v>1000</v>
      </c>
      <c r="H9" s="9">
        <v>20</v>
      </c>
      <c r="O9" s="5"/>
      <c r="P9" s="6"/>
    </row>
    <row r="10" spans="1:16" x14ac:dyDescent="0.3">
      <c r="O10" s="5"/>
      <c r="P10" s="6"/>
    </row>
    <row r="11" spans="1:16" x14ac:dyDescent="0.3">
      <c r="B11" s="7" t="s">
        <v>32</v>
      </c>
      <c r="O11" s="5"/>
      <c r="P11" s="6"/>
    </row>
    <row r="12" spans="1:16" x14ac:dyDescent="0.3">
      <c r="A12" s="2" t="s">
        <v>7</v>
      </c>
      <c r="B12" s="10">
        <v>0</v>
      </c>
      <c r="O12" s="5"/>
      <c r="P12" s="6"/>
    </row>
    <row r="13" spans="1:16" x14ac:dyDescent="0.3">
      <c r="A13" s="2" t="s">
        <v>8</v>
      </c>
      <c r="B13" s="11">
        <v>3.7007435257079368E-17</v>
      </c>
      <c r="O13" s="5"/>
      <c r="P13" s="6"/>
    </row>
    <row r="14" spans="1:16" x14ac:dyDescent="0.3">
      <c r="A14" s="2" t="s">
        <v>9</v>
      </c>
      <c r="B14" s="11">
        <v>0</v>
      </c>
      <c r="O14" s="5"/>
      <c r="P14" s="6"/>
    </row>
    <row r="15" spans="1:16" x14ac:dyDescent="0.3">
      <c r="A15" s="2" t="s">
        <v>10</v>
      </c>
      <c r="B15" s="10">
        <v>1</v>
      </c>
      <c r="O15" s="5"/>
      <c r="P15" s="6"/>
    </row>
    <row r="16" spans="1:16" x14ac:dyDescent="0.3">
      <c r="A16" s="2" t="s">
        <v>11</v>
      </c>
      <c r="B16" s="11">
        <v>1</v>
      </c>
      <c r="O16" s="5"/>
      <c r="P16" s="6"/>
    </row>
    <row r="17" spans="1:16" x14ac:dyDescent="0.3">
      <c r="O17" s="5"/>
      <c r="P17" s="6"/>
    </row>
    <row r="18" spans="1:16" x14ac:dyDescent="0.3">
      <c r="A18" s="2" t="s">
        <v>12</v>
      </c>
      <c r="O18" s="5"/>
      <c r="P18" s="6"/>
    </row>
    <row r="19" spans="1:16" x14ac:dyDescent="0.3">
      <c r="B19" s="7" t="s">
        <v>1</v>
      </c>
      <c r="C19" s="7" t="s">
        <v>2</v>
      </c>
      <c r="D19" s="7" t="s">
        <v>3</v>
      </c>
      <c r="E19" s="7" t="s">
        <v>4</v>
      </c>
      <c r="F19" s="7" t="s">
        <v>5</v>
      </c>
      <c r="G19" s="7" t="s">
        <v>29</v>
      </c>
      <c r="H19" s="7"/>
      <c r="I19" s="7" t="s">
        <v>30</v>
      </c>
      <c r="O19" s="5"/>
      <c r="P19" s="6"/>
    </row>
    <row r="20" spans="1:16" x14ac:dyDescent="0.3">
      <c r="A20" s="2" t="s">
        <v>7</v>
      </c>
      <c r="B20" s="11">
        <v>0</v>
      </c>
      <c r="C20" s="10">
        <v>0</v>
      </c>
      <c r="D20" s="10">
        <v>0</v>
      </c>
      <c r="E20" s="10">
        <v>0</v>
      </c>
      <c r="F20" s="10">
        <v>0</v>
      </c>
      <c r="G20" s="12">
        <f>SUM(B20:F20)</f>
        <v>0</v>
      </c>
      <c r="H20" s="13" t="s">
        <v>13</v>
      </c>
      <c r="I20" s="2">
        <f>3*B12</f>
        <v>0</v>
      </c>
    </row>
    <row r="21" spans="1:16" x14ac:dyDescent="0.3">
      <c r="A21" s="2" t="s">
        <v>8</v>
      </c>
      <c r="B21" s="10">
        <v>0</v>
      </c>
      <c r="C21" s="10">
        <v>0</v>
      </c>
      <c r="D21" s="10">
        <v>0</v>
      </c>
      <c r="E21" s="10">
        <v>0</v>
      </c>
      <c r="F21" s="10">
        <v>0</v>
      </c>
      <c r="G21" s="2">
        <f>SUM(B21:F21)</f>
        <v>0</v>
      </c>
      <c r="H21" s="13" t="s">
        <v>13</v>
      </c>
      <c r="I21" s="12">
        <f>3*B13</f>
        <v>1.110223057712381E-16</v>
      </c>
    </row>
    <row r="22" spans="1:16" x14ac:dyDescent="0.3">
      <c r="A22" s="2" t="s">
        <v>9</v>
      </c>
      <c r="B22" s="10">
        <v>0</v>
      </c>
      <c r="C22" s="10">
        <v>0</v>
      </c>
      <c r="D22" s="10">
        <v>0</v>
      </c>
      <c r="E22" s="11">
        <v>0</v>
      </c>
      <c r="F22" s="10">
        <v>0</v>
      </c>
      <c r="G22" s="12">
        <f>SUM(B22:F22)</f>
        <v>0</v>
      </c>
      <c r="H22" s="13" t="s">
        <v>13</v>
      </c>
      <c r="I22" s="12">
        <f>3*B14</f>
        <v>0</v>
      </c>
    </row>
    <row r="23" spans="1:16" x14ac:dyDescent="0.3">
      <c r="A23" s="2" t="s">
        <v>10</v>
      </c>
      <c r="B23" s="10">
        <v>1</v>
      </c>
      <c r="C23" s="10">
        <v>0</v>
      </c>
      <c r="D23" s="10">
        <v>1</v>
      </c>
      <c r="E23" s="10">
        <v>0</v>
      </c>
      <c r="F23" s="10">
        <v>1</v>
      </c>
      <c r="G23" s="2">
        <f>SUM(B23:F23)</f>
        <v>3</v>
      </c>
      <c r="H23" s="13" t="s">
        <v>13</v>
      </c>
      <c r="I23" s="2">
        <f>3*B15</f>
        <v>3</v>
      </c>
    </row>
    <row r="24" spans="1:16" x14ac:dyDescent="0.3">
      <c r="A24" s="2" t="s">
        <v>11</v>
      </c>
      <c r="B24" s="10">
        <v>0</v>
      </c>
      <c r="C24" s="11">
        <v>1</v>
      </c>
      <c r="D24" s="10">
        <v>0</v>
      </c>
      <c r="E24" s="10">
        <v>1</v>
      </c>
      <c r="F24" s="10">
        <v>0</v>
      </c>
      <c r="G24" s="12">
        <f>SUM(B24:F24)</f>
        <v>2</v>
      </c>
      <c r="H24" s="13" t="s">
        <v>13</v>
      </c>
      <c r="I24" s="12">
        <f>3*B16</f>
        <v>3</v>
      </c>
    </row>
    <row r="25" spans="1:16" x14ac:dyDescent="0.3">
      <c r="A25" s="2" t="s">
        <v>31</v>
      </c>
      <c r="B25" s="2">
        <f>SUM(B20:B24)</f>
        <v>1</v>
      </c>
      <c r="C25" s="2">
        <f>SUM(C20:C24)</f>
        <v>1</v>
      </c>
      <c r="D25" s="2">
        <f>SUM(D20:D24)</f>
        <v>1</v>
      </c>
      <c r="E25" s="2">
        <f>SUM(E20:E24)</f>
        <v>1</v>
      </c>
      <c r="F25" s="2">
        <f>SUM(F20:F24)</f>
        <v>1</v>
      </c>
    </row>
    <row r="26" spans="1:16" x14ac:dyDescent="0.3">
      <c r="B26" s="7" t="s">
        <v>14</v>
      </c>
      <c r="C26" s="7" t="s">
        <v>14</v>
      </c>
      <c r="D26" s="7" t="s">
        <v>14</v>
      </c>
      <c r="E26" s="7" t="s">
        <v>14</v>
      </c>
      <c r="F26" s="7" t="s">
        <v>14</v>
      </c>
    </row>
    <row r="27" spans="1:16" x14ac:dyDescent="0.3">
      <c r="A27" s="2" t="s">
        <v>15</v>
      </c>
      <c r="B27" s="2">
        <v>1</v>
      </c>
      <c r="C27" s="2">
        <v>1</v>
      </c>
      <c r="D27" s="2">
        <v>1</v>
      </c>
      <c r="E27" s="2">
        <v>1</v>
      </c>
      <c r="F27" s="2">
        <v>1</v>
      </c>
    </row>
    <row r="29" spans="1:16" x14ac:dyDescent="0.3">
      <c r="A29" s="2" t="s">
        <v>6</v>
      </c>
      <c r="B29" s="2">
        <f>SUMPRODUCT(H5:H9,B12:B16)</f>
        <v>80</v>
      </c>
    </row>
    <row r="30" spans="1:16" x14ac:dyDescent="0.3">
      <c r="A30" s="2" t="s">
        <v>16</v>
      </c>
      <c r="B30" s="2">
        <f>SUMPRODUCT(B5:F9,B20:F24)</f>
        <v>265</v>
      </c>
    </row>
    <row r="31" spans="1:16" x14ac:dyDescent="0.3">
      <c r="A31" s="2" t="s">
        <v>17</v>
      </c>
      <c r="B31" s="14">
        <f>SUM(B29:B30)</f>
        <v>345</v>
      </c>
    </row>
  </sheetData>
  <phoneticPr fontId="0" type="noConversion"/>
  <printOptions headings="1" gridLines="1"/>
  <pageMargins left="0.75" right="0.75" top="1" bottom="1" header="0.5" footer="0.5"/>
  <pageSetup scale="97" orientation="portrait" horizontalDpi="300" verticalDpi="300" r:id="rId1"/>
  <headerFooter alignWithMargins="0">
    <oddFooter>&amp;CProblem 5.39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/>
  </sheetViews>
  <sheetFormatPr defaultRowHeight="14.4" x14ac:dyDescent="0.3"/>
  <sheetData>
    <row r="1" spans="1:2" x14ac:dyDescent="0.3">
      <c r="A1">
        <v>1</v>
      </c>
    </row>
    <row r="2" spans="1:2" x14ac:dyDescent="0.3">
      <c r="A2" t="s">
        <v>44</v>
      </c>
    </row>
    <row r="3" spans="1:2" x14ac:dyDescent="0.3">
      <c r="A3">
        <v>1</v>
      </c>
    </row>
    <row r="4" spans="1:2" x14ac:dyDescent="0.3">
      <c r="A4">
        <v>5</v>
      </c>
    </row>
    <row r="5" spans="1:2" x14ac:dyDescent="0.3">
      <c r="A5">
        <v>90</v>
      </c>
    </row>
    <row r="6" spans="1:2" x14ac:dyDescent="0.3">
      <c r="A6">
        <v>5</v>
      </c>
    </row>
    <row r="8" spans="1:2" x14ac:dyDescent="0.3">
      <c r="A8" s="15"/>
      <c r="B8" s="15"/>
    </row>
    <row r="9" spans="1:2" x14ac:dyDescent="0.3">
      <c r="A9" t="s">
        <v>19</v>
      </c>
    </row>
    <row r="10" spans="1:2" x14ac:dyDescent="0.3">
      <c r="A10" t="s">
        <v>45</v>
      </c>
    </row>
    <row r="15" spans="1:2" x14ac:dyDescent="0.3">
      <c r="B15" s="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3"/>
  <sheetViews>
    <sheetView workbookViewId="0"/>
  </sheetViews>
  <sheetFormatPr defaultRowHeight="14.4" x14ac:dyDescent="0.3"/>
  <sheetData>
    <row r="1" spans="1:11" x14ac:dyDescent="0.3">
      <c r="A1" s="16" t="s">
        <v>36</v>
      </c>
      <c r="K1" s="20" t="str">
        <f>CONCATENATE("Sensitivity of ",$K$4," to ","Setup machine 4")</f>
        <v>Sensitivity of Total_time to Setup machine 4</v>
      </c>
    </row>
    <row r="3" spans="1:11" x14ac:dyDescent="0.3">
      <c r="A3" t="s">
        <v>37</v>
      </c>
      <c r="K3" t="s">
        <v>43</v>
      </c>
    </row>
    <row r="4" spans="1:11" ht="53.4" x14ac:dyDescent="0.3">
      <c r="B4" s="18" t="s">
        <v>38</v>
      </c>
      <c r="C4" s="18" t="s">
        <v>39</v>
      </c>
      <c r="D4" s="18" t="s">
        <v>40</v>
      </c>
      <c r="E4" s="18" t="s">
        <v>41</v>
      </c>
      <c r="F4" s="18" t="s">
        <v>42</v>
      </c>
      <c r="G4" s="18" t="s">
        <v>35</v>
      </c>
      <c r="J4" s="20">
        <f>MATCH($K$4,OutputAddresses,0)</f>
        <v>6</v>
      </c>
      <c r="K4" s="19" t="s">
        <v>35</v>
      </c>
    </row>
    <row r="5" spans="1:11" x14ac:dyDescent="0.3">
      <c r="A5" s="17">
        <v>70</v>
      </c>
      <c r="B5" s="21">
        <v>0</v>
      </c>
      <c r="C5" s="22">
        <v>3.7007434154171889E-17</v>
      </c>
      <c r="D5" s="22">
        <v>0</v>
      </c>
      <c r="E5" s="23">
        <v>1</v>
      </c>
      <c r="F5" s="22">
        <v>1</v>
      </c>
      <c r="G5" s="24">
        <v>355</v>
      </c>
      <c r="K5">
        <f>INDEX(OutputValues,1,$J$4)</f>
        <v>355</v>
      </c>
    </row>
    <row r="6" spans="1:11" x14ac:dyDescent="0.3">
      <c r="A6" s="17">
        <v>90</v>
      </c>
      <c r="B6" s="25">
        <v>0</v>
      </c>
      <c r="C6" s="26">
        <v>3.7007434154171889E-17</v>
      </c>
      <c r="D6" s="26">
        <v>0</v>
      </c>
      <c r="E6" s="27">
        <v>1</v>
      </c>
      <c r="F6" s="26">
        <v>1</v>
      </c>
      <c r="G6" s="28">
        <v>375</v>
      </c>
      <c r="K6">
        <f>INDEX(OutputValues,2,$J$4)</f>
        <v>375</v>
      </c>
    </row>
    <row r="7" spans="1:11" x14ac:dyDescent="0.3">
      <c r="A7" s="17">
        <v>110</v>
      </c>
      <c r="B7" s="25">
        <v>0</v>
      </c>
      <c r="C7" s="26">
        <v>3.7007434154171889E-17</v>
      </c>
      <c r="D7" s="26">
        <v>0</v>
      </c>
      <c r="E7" s="27">
        <v>1</v>
      </c>
      <c r="F7" s="26">
        <v>1</v>
      </c>
      <c r="G7" s="28">
        <v>395</v>
      </c>
      <c r="K7">
        <f>INDEX(OutputValues,3,$J$4)</f>
        <v>395</v>
      </c>
    </row>
    <row r="8" spans="1:11" x14ac:dyDescent="0.3">
      <c r="A8" s="17">
        <v>130</v>
      </c>
      <c r="B8" s="25">
        <v>0</v>
      </c>
      <c r="C8" s="26">
        <v>3.7007434154171889E-17</v>
      </c>
      <c r="D8" s="26">
        <v>0</v>
      </c>
      <c r="E8" s="27">
        <v>1</v>
      </c>
      <c r="F8" s="26">
        <v>1</v>
      </c>
      <c r="G8" s="28">
        <v>415</v>
      </c>
      <c r="K8">
        <f>INDEX(OutputValues,4,$J$4)</f>
        <v>415</v>
      </c>
    </row>
    <row r="9" spans="1:11" x14ac:dyDescent="0.3">
      <c r="A9" s="17">
        <v>150</v>
      </c>
      <c r="B9" s="25">
        <v>0</v>
      </c>
      <c r="C9" s="26">
        <v>3.7007434154171889E-17</v>
      </c>
      <c r="D9" s="26">
        <v>0</v>
      </c>
      <c r="E9" s="27">
        <v>1</v>
      </c>
      <c r="F9" s="26">
        <v>1</v>
      </c>
      <c r="G9" s="28">
        <v>435</v>
      </c>
      <c r="K9">
        <f>INDEX(OutputValues,5,$J$4)</f>
        <v>435</v>
      </c>
    </row>
    <row r="10" spans="1:11" x14ac:dyDescent="0.3">
      <c r="A10" s="17">
        <v>170</v>
      </c>
      <c r="B10" s="25">
        <v>0</v>
      </c>
      <c r="C10" s="26">
        <v>3.7007434154171889E-17</v>
      </c>
      <c r="D10" s="26">
        <v>0</v>
      </c>
      <c r="E10" s="27">
        <v>1</v>
      </c>
      <c r="F10" s="26">
        <v>1</v>
      </c>
      <c r="G10" s="28">
        <v>455</v>
      </c>
      <c r="K10">
        <f>INDEX(OutputValues,6,$J$4)</f>
        <v>455</v>
      </c>
    </row>
    <row r="11" spans="1:11" x14ac:dyDescent="0.3">
      <c r="A11" s="17">
        <v>190</v>
      </c>
      <c r="B11" s="25">
        <v>0</v>
      </c>
      <c r="C11" s="26">
        <v>3.7007434154171889E-17</v>
      </c>
      <c r="D11" s="26">
        <v>0</v>
      </c>
      <c r="E11" s="27">
        <v>1</v>
      </c>
      <c r="F11" s="26">
        <v>1</v>
      </c>
      <c r="G11" s="28">
        <v>475</v>
      </c>
      <c r="K11">
        <f>INDEX(OutputValues,7,$J$4)</f>
        <v>475</v>
      </c>
    </row>
    <row r="12" spans="1:11" x14ac:dyDescent="0.3">
      <c r="A12" s="17">
        <v>210</v>
      </c>
      <c r="B12" s="25">
        <v>0</v>
      </c>
      <c r="C12" s="26">
        <v>3.7007434154171889E-17</v>
      </c>
      <c r="D12" s="26">
        <v>0</v>
      </c>
      <c r="E12" s="27">
        <v>1</v>
      </c>
      <c r="F12" s="26">
        <v>1</v>
      </c>
      <c r="G12" s="28">
        <v>495</v>
      </c>
      <c r="K12">
        <f>INDEX(OutputValues,8,$J$4)</f>
        <v>495</v>
      </c>
    </row>
    <row r="13" spans="1:11" x14ac:dyDescent="0.3">
      <c r="A13" s="17">
        <v>230</v>
      </c>
      <c r="B13" s="29">
        <v>0</v>
      </c>
      <c r="C13" s="30">
        <v>3.7007434154171889E-17</v>
      </c>
      <c r="D13" s="30">
        <v>0</v>
      </c>
      <c r="E13" s="31">
        <v>1</v>
      </c>
      <c r="F13" s="30">
        <v>1</v>
      </c>
      <c r="G13" s="32">
        <v>515</v>
      </c>
      <c r="K13">
        <f>INDEX(OutputValues,9,$J$4)</f>
        <v>515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defaultRowHeight="14.4" x14ac:dyDescent="0.3"/>
  <sheetData>
    <row r="1" spans="1:11" x14ac:dyDescent="0.3">
      <c r="A1" s="3" t="s">
        <v>36</v>
      </c>
      <c r="K1" s="33" t="str">
        <f>CONCATENATE("Sensitivity of ",$K$4," to ","Time machine 1 job 3")</f>
        <v>Sensitivity of Total_time to Time machine 1 job 3</v>
      </c>
    </row>
    <row r="3" spans="1:11" x14ac:dyDescent="0.3">
      <c r="A3" t="s">
        <v>46</v>
      </c>
      <c r="K3" t="s">
        <v>43</v>
      </c>
    </row>
    <row r="4" spans="1:11" ht="53.4" x14ac:dyDescent="0.3">
      <c r="B4" s="18" t="s">
        <v>38</v>
      </c>
      <c r="C4" s="18" t="s">
        <v>39</v>
      </c>
      <c r="D4" s="18" t="s">
        <v>40</v>
      </c>
      <c r="E4" s="18" t="s">
        <v>41</v>
      </c>
      <c r="F4" s="18" t="s">
        <v>42</v>
      </c>
      <c r="G4" s="18" t="s">
        <v>35</v>
      </c>
      <c r="J4" s="33">
        <f>MATCH($K$4,OutputAddresses,0)</f>
        <v>6</v>
      </c>
      <c r="K4" s="19" t="s">
        <v>35</v>
      </c>
    </row>
    <row r="5" spans="1:11" x14ac:dyDescent="0.3">
      <c r="A5" s="17">
        <v>5</v>
      </c>
      <c r="B5" s="21">
        <v>1</v>
      </c>
      <c r="C5" s="22">
        <v>0</v>
      </c>
      <c r="D5" s="22">
        <v>0</v>
      </c>
      <c r="E5" s="23">
        <v>1</v>
      </c>
      <c r="F5" s="22">
        <v>1</v>
      </c>
      <c r="G5" s="24">
        <v>308.99999999968691</v>
      </c>
      <c r="K5">
        <f>INDEX(OutputValues,1,$J$4)</f>
        <v>308.99999999968691</v>
      </c>
    </row>
    <row r="6" spans="1:11" x14ac:dyDescent="0.3">
      <c r="A6" s="17">
        <v>10</v>
      </c>
      <c r="B6" s="25">
        <v>1</v>
      </c>
      <c r="C6" s="26">
        <v>1.8503717077088046E-17</v>
      </c>
      <c r="D6" s="26">
        <v>0</v>
      </c>
      <c r="E6" s="27">
        <v>1</v>
      </c>
      <c r="F6" s="26">
        <v>1</v>
      </c>
      <c r="G6" s="28">
        <v>314</v>
      </c>
      <c r="K6">
        <f>INDEX(OutputValues,2,$J$4)</f>
        <v>314</v>
      </c>
    </row>
    <row r="7" spans="1:11" x14ac:dyDescent="0.3">
      <c r="A7" s="17">
        <v>15</v>
      </c>
      <c r="B7" s="25">
        <v>1</v>
      </c>
      <c r="C7" s="26">
        <v>0</v>
      </c>
      <c r="D7" s="26">
        <v>0</v>
      </c>
      <c r="E7" s="27">
        <v>1</v>
      </c>
      <c r="F7" s="26">
        <v>1</v>
      </c>
      <c r="G7" s="28">
        <v>319</v>
      </c>
      <c r="K7">
        <f>INDEX(OutputValues,3,$J$4)</f>
        <v>319</v>
      </c>
    </row>
    <row r="8" spans="1:11" x14ac:dyDescent="0.3">
      <c r="A8" s="17">
        <v>20</v>
      </c>
      <c r="B8" s="25">
        <v>1</v>
      </c>
      <c r="C8" s="26">
        <v>0</v>
      </c>
      <c r="D8" s="26">
        <v>0</v>
      </c>
      <c r="E8" s="27">
        <v>1</v>
      </c>
      <c r="F8" s="26">
        <v>1</v>
      </c>
      <c r="G8" s="28">
        <v>324</v>
      </c>
      <c r="K8">
        <f>INDEX(OutputValues,4,$J$4)</f>
        <v>324</v>
      </c>
    </row>
    <row r="9" spans="1:11" x14ac:dyDescent="0.3">
      <c r="A9" s="17">
        <v>25</v>
      </c>
      <c r="B9" s="25">
        <v>1</v>
      </c>
      <c r="C9" s="26">
        <v>0</v>
      </c>
      <c r="D9" s="26">
        <v>0</v>
      </c>
      <c r="E9" s="27">
        <v>1</v>
      </c>
      <c r="F9" s="26">
        <v>1</v>
      </c>
      <c r="G9" s="28">
        <v>329</v>
      </c>
      <c r="K9">
        <f>INDEX(OutputValues,5,$J$4)</f>
        <v>329</v>
      </c>
    </row>
    <row r="10" spans="1:11" x14ac:dyDescent="0.3">
      <c r="A10" s="17">
        <v>30</v>
      </c>
      <c r="B10" s="25">
        <v>1</v>
      </c>
      <c r="C10" s="26">
        <v>5.5511151231257827E-17</v>
      </c>
      <c r="D10" s="26">
        <v>0</v>
      </c>
      <c r="E10" s="27">
        <v>1</v>
      </c>
      <c r="F10" s="26">
        <v>1</v>
      </c>
      <c r="G10" s="28">
        <v>334</v>
      </c>
      <c r="K10">
        <f>INDEX(OutputValues,6,$J$4)</f>
        <v>334</v>
      </c>
    </row>
    <row r="11" spans="1:11" x14ac:dyDescent="0.3">
      <c r="A11" s="17">
        <v>35</v>
      </c>
      <c r="B11" s="25">
        <v>1</v>
      </c>
      <c r="C11" s="26">
        <v>0</v>
      </c>
      <c r="D11" s="26">
        <v>0</v>
      </c>
      <c r="E11" s="27">
        <v>1</v>
      </c>
      <c r="F11" s="26">
        <v>1</v>
      </c>
      <c r="G11" s="28">
        <v>339</v>
      </c>
      <c r="K11">
        <f>INDEX(OutputValues,7,$J$4)</f>
        <v>339</v>
      </c>
    </row>
    <row r="12" spans="1:11" x14ac:dyDescent="0.3">
      <c r="A12" s="17">
        <v>40</v>
      </c>
      <c r="B12" s="25">
        <v>1</v>
      </c>
      <c r="C12" s="26">
        <v>-1.8503717077085951E-17</v>
      </c>
      <c r="D12" s="26">
        <v>0</v>
      </c>
      <c r="E12" s="27">
        <v>1</v>
      </c>
      <c r="F12" s="26">
        <v>1</v>
      </c>
      <c r="G12" s="28">
        <v>344</v>
      </c>
      <c r="K12">
        <f>INDEX(OutputValues,8,$J$4)</f>
        <v>344</v>
      </c>
    </row>
    <row r="13" spans="1:11" x14ac:dyDescent="0.3">
      <c r="A13" s="17">
        <v>45</v>
      </c>
      <c r="B13" s="25">
        <v>0</v>
      </c>
      <c r="C13" s="26">
        <v>2.1102934214904203E-12</v>
      </c>
      <c r="D13" s="26">
        <v>0</v>
      </c>
      <c r="E13" s="27">
        <v>1</v>
      </c>
      <c r="F13" s="26">
        <v>1</v>
      </c>
      <c r="G13" s="28">
        <v>344.99999999937319</v>
      </c>
      <c r="K13">
        <f>INDEX(OutputValues,9,$J$4)</f>
        <v>344.99999999937319</v>
      </c>
    </row>
    <row r="14" spans="1:11" x14ac:dyDescent="0.3">
      <c r="A14" s="17">
        <v>50</v>
      </c>
      <c r="B14" s="25">
        <v>0</v>
      </c>
      <c r="C14" s="26">
        <v>-1.8503717077624471E-17</v>
      </c>
      <c r="D14" s="26">
        <v>0</v>
      </c>
      <c r="E14" s="27">
        <v>1</v>
      </c>
      <c r="F14" s="26">
        <v>1</v>
      </c>
      <c r="G14" s="28">
        <v>345</v>
      </c>
      <c r="K14">
        <f>INDEX(OutputValues,10,$J$4)</f>
        <v>345</v>
      </c>
    </row>
    <row r="15" spans="1:11" x14ac:dyDescent="0.3">
      <c r="A15" s="17">
        <v>55</v>
      </c>
      <c r="B15" s="25">
        <v>0</v>
      </c>
      <c r="C15" s="26">
        <v>1.8503717076387149E-17</v>
      </c>
      <c r="D15" s="26">
        <v>0</v>
      </c>
      <c r="E15" s="27">
        <v>1</v>
      </c>
      <c r="F15" s="26">
        <v>1</v>
      </c>
      <c r="G15" s="28">
        <v>345</v>
      </c>
      <c r="K15">
        <f>INDEX(OutputValues,11,$J$4)</f>
        <v>345</v>
      </c>
    </row>
    <row r="16" spans="1:11" x14ac:dyDescent="0.3">
      <c r="A16" s="17">
        <v>60</v>
      </c>
      <c r="B16" s="25">
        <v>0</v>
      </c>
      <c r="C16" s="26">
        <v>0</v>
      </c>
      <c r="D16" s="26">
        <v>0</v>
      </c>
      <c r="E16" s="27">
        <v>1</v>
      </c>
      <c r="F16" s="26">
        <v>1</v>
      </c>
      <c r="G16" s="28">
        <v>345</v>
      </c>
      <c r="K16">
        <f>INDEX(OutputValues,12,$J$4)</f>
        <v>345</v>
      </c>
    </row>
    <row r="17" spans="1:11" x14ac:dyDescent="0.3">
      <c r="A17" s="17">
        <v>65</v>
      </c>
      <c r="B17" s="25">
        <v>0</v>
      </c>
      <c r="C17" s="26">
        <v>0</v>
      </c>
      <c r="D17" s="26">
        <v>0</v>
      </c>
      <c r="E17" s="27">
        <v>1</v>
      </c>
      <c r="F17" s="26">
        <v>1</v>
      </c>
      <c r="G17" s="28">
        <v>345</v>
      </c>
      <c r="K17">
        <f>INDEX(OutputValues,13,$J$4)</f>
        <v>345</v>
      </c>
    </row>
    <row r="18" spans="1:11" x14ac:dyDescent="0.3">
      <c r="A18" s="17">
        <v>70</v>
      </c>
      <c r="B18" s="25">
        <v>0</v>
      </c>
      <c r="C18" s="26">
        <v>0</v>
      </c>
      <c r="D18" s="26">
        <v>0</v>
      </c>
      <c r="E18" s="27">
        <v>1</v>
      </c>
      <c r="F18" s="26">
        <v>1</v>
      </c>
      <c r="G18" s="28">
        <v>345</v>
      </c>
      <c r="K18">
        <f>INDEX(OutputValues,14,$J$4)</f>
        <v>345</v>
      </c>
    </row>
    <row r="19" spans="1:11" x14ac:dyDescent="0.3">
      <c r="A19" s="17">
        <v>75</v>
      </c>
      <c r="B19" s="25">
        <v>0</v>
      </c>
      <c r="C19" s="26">
        <v>0</v>
      </c>
      <c r="D19" s="26">
        <v>0</v>
      </c>
      <c r="E19" s="27">
        <v>1</v>
      </c>
      <c r="F19" s="26">
        <v>1</v>
      </c>
      <c r="G19" s="28">
        <v>345</v>
      </c>
      <c r="K19">
        <f>INDEX(OutputValues,15,$J$4)</f>
        <v>345</v>
      </c>
    </row>
    <row r="20" spans="1:11" x14ac:dyDescent="0.3">
      <c r="A20" s="17">
        <v>80</v>
      </c>
      <c r="B20" s="25">
        <v>0</v>
      </c>
      <c r="C20" s="26">
        <v>0</v>
      </c>
      <c r="D20" s="26">
        <v>0</v>
      </c>
      <c r="E20" s="27">
        <v>1</v>
      </c>
      <c r="F20" s="26">
        <v>1</v>
      </c>
      <c r="G20" s="28">
        <v>345</v>
      </c>
      <c r="K20">
        <f>INDEX(OutputValues,16,$J$4)</f>
        <v>345</v>
      </c>
    </row>
    <row r="21" spans="1:11" x14ac:dyDescent="0.3">
      <c r="A21" s="17">
        <v>85</v>
      </c>
      <c r="B21" s="25">
        <v>0</v>
      </c>
      <c r="C21" s="26">
        <v>5.5511151233242256E-17</v>
      </c>
      <c r="D21" s="26">
        <v>0</v>
      </c>
      <c r="E21" s="27">
        <v>1</v>
      </c>
      <c r="F21" s="26">
        <v>1</v>
      </c>
      <c r="G21" s="28">
        <v>345</v>
      </c>
      <c r="K21">
        <f>INDEX(OutputValues,17,$J$4)</f>
        <v>345</v>
      </c>
    </row>
    <row r="22" spans="1:11" x14ac:dyDescent="0.3">
      <c r="A22" s="17">
        <v>90</v>
      </c>
      <c r="B22" s="29">
        <v>0</v>
      </c>
      <c r="C22" s="30">
        <v>7.4014868310488469E-17</v>
      </c>
      <c r="D22" s="30">
        <v>0</v>
      </c>
      <c r="E22" s="31">
        <v>1</v>
      </c>
      <c r="F22" s="30">
        <v>1</v>
      </c>
      <c r="G22" s="32">
        <v>345</v>
      </c>
      <c r="K22">
        <f>INDEX(OutputValues,18,$J$4)</f>
        <v>345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15</vt:i4>
      </vt:variant>
    </vt:vector>
  </HeadingPairs>
  <TitlesOfParts>
    <vt:vector size="19" baseType="lpstr">
      <vt:lpstr>Model</vt:lpstr>
      <vt:lpstr>Model_STS</vt:lpstr>
      <vt:lpstr>STS_1</vt:lpstr>
      <vt:lpstr>STS_2</vt:lpstr>
      <vt:lpstr>Assigned_to_jobs</vt:lpstr>
      <vt:lpstr>Assigned_to_machines</vt:lpstr>
      <vt:lpstr>Assignments</vt:lpstr>
      <vt:lpstr>STS_1!ChartData</vt:lpstr>
      <vt:lpstr>STS_2!ChartData</vt:lpstr>
      <vt:lpstr>STS_1!InputValues</vt:lpstr>
      <vt:lpstr>STS_2!InputValues</vt:lpstr>
      <vt:lpstr>Maximum</vt:lpstr>
      <vt:lpstr>STS_1!OutputAddresses</vt:lpstr>
      <vt:lpstr>STS_2!OutputAddresses</vt:lpstr>
      <vt:lpstr>STS_1!OutputValues</vt:lpstr>
      <vt:lpstr>STS_2!OutputValues</vt:lpstr>
      <vt:lpstr>Required</vt:lpstr>
      <vt:lpstr>Total_time</vt:lpstr>
      <vt:lpstr>Used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1996-02-18T18:39:06Z</cp:lastPrinted>
  <dcterms:created xsi:type="dcterms:W3CDTF">1996-02-17T22:53:19Z</dcterms:created>
  <dcterms:modified xsi:type="dcterms:W3CDTF">2014-03-10T16:01:05Z</dcterms:modified>
</cp:coreProperties>
</file>